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<sst xmlns="http://schemas.openxmlformats.org/spreadsheetml/2006/main" count="153" uniqueCount="120">
  <si>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</si>
  <si>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</si>
  <si>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</si>
  <si>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</si>
  <si>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</si>
  <si>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</si>
  <si>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</si>
  <si>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</si>
  <si>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</si>
  <si>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</si>
  <si>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</si>
  <si>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</si>
  <si>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</si>
  <si>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</si>
  <si>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Investment in Associated Companies</t>
  </si>
  <si>
    <t>Long Term Investments</t>
  </si>
  <si>
    <t>Intangible Assets</t>
  </si>
  <si>
    <t>Current Assets</t>
  </si>
  <si>
    <t>Marketable Securities</t>
  </si>
  <si>
    <t>Others - provide details, if material</t>
  </si>
  <si>
    <t>Current Liabilities</t>
  </si>
  <si>
    <t>Shareholders' Funds</t>
  </si>
  <si>
    <t xml:space="preserve">Share Capital </t>
  </si>
  <si>
    <t>Reserves</t>
  </si>
  <si>
    <t xml:space="preserve"> </t>
  </si>
  <si>
    <t>Minority Interests</t>
  </si>
  <si>
    <t>Deferred Taxation</t>
  </si>
  <si>
    <t>Long Term Borrowings</t>
  </si>
  <si>
    <t>Other Long Term Liabilities</t>
  </si>
  <si>
    <t>Net tangible assets per share (RM)</t>
  </si>
  <si>
    <t>The figures have not been audited.</t>
  </si>
  <si>
    <t>Revenue</t>
  </si>
  <si>
    <t>Bank Term Loan</t>
  </si>
  <si>
    <t>Fixed Deposits with financial institutions</t>
  </si>
  <si>
    <t>Cash and Short Term Funds</t>
  </si>
  <si>
    <t>Discount on acquisition</t>
  </si>
  <si>
    <t>COMPARATIVE</t>
  </si>
  <si>
    <t>Other Operating Income</t>
  </si>
  <si>
    <t>Operating Expenses</t>
  </si>
  <si>
    <t>Profit from Operations</t>
  </si>
  <si>
    <t>Investing Results</t>
  </si>
  <si>
    <t>Finance Costs</t>
  </si>
  <si>
    <t>Profit/(Loss) before Tax</t>
  </si>
  <si>
    <t>Taxation</t>
  </si>
  <si>
    <t>Profit/(Loss) after tax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</si>
  <si>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</si>
  <si>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</si>
  <si>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</si>
  <si>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</si>
  <si>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</si>
  <si>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Debtors</t>
  </si>
  <si>
    <t>Creditors</t>
  </si>
  <si>
    <t>Bank borrowings</t>
  </si>
  <si>
    <t xml:space="preserve">Taxation </t>
  </si>
  <si>
    <t xml:space="preserve">Net Current Assets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</si>
  <si>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</si>
  <si>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</si>
  <si>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</si>
  <si>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</si>
  <si>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</si>
  <si>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</si>
  <si>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</si>
  <si>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</si>
  <si>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</si>
  <si>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</si>
  <si>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</si>
  <si>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</si>
  <si>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</si>
  <si>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</si>
  <si>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</si>
  <si>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</si>
  <si>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</si>
  <si>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</si>
  <si>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</si>
  <si>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</si>
  <si>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</si>
  <si>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Undistributed</t>
  </si>
  <si>
    <t>Proposed</t>
  </si>
  <si>
    <t>Dividend</t>
  </si>
  <si>
    <t>Sub-total</t>
  </si>
  <si>
    <t>Total</t>
  </si>
  <si>
    <t>RM`000</t>
  </si>
  <si>
    <t>Unappropriated profit</t>
  </si>
  <si>
    <t>Movements during the period</t>
  </si>
  <si>
    <t>(cumulative)</t>
  </si>
  <si>
    <t>(The Condensed Consolidated Statement of Changes in Equity should be read in conjunction with the Annual Financial Report</t>
  </si>
  <si>
    <t>Net Profit/(Loss) for the period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</si>
  <si>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</si>
  <si>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</si>
  <si>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</si>
  <si>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</si>
  <si>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</si>
  <si>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</si>
  <si>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</si>
  <si>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</si>
  <si>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</si>
  <si>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</si>
  <si>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</si>
  <si>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</si>
  <si>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</si>
  <si>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31.12.2002</t>
  </si>
  <si>
    <t>Tax refund</t>
  </si>
  <si>
    <t>Balance at beginning of year 2002</t>
  </si>
  <si>
    <t>Balance at end of year 2002</t>
  </si>
  <si>
    <t>Balance at beginning of year 2003</t>
  </si>
  <si>
    <t>Balance at end of period 2003</t>
  </si>
  <si>
    <t>for the year ended 31 December 2002)</t>
  </si>
  <si>
    <t>Balance at end of period 2002</t>
  </si>
  <si>
    <t>with the Annual Financial Report for the year ended 31 December 2002)</t>
  </si>
  <si>
    <t>the year ended 31 December 2002)</t>
  </si>
  <si>
    <t>Purchase of investment</t>
  </si>
  <si>
    <t>Quarterly report on consolidated results for the financial quarter ended 30 Sep 2003.</t>
  </si>
  <si>
    <t>CONDENSED CONSOLIDATED INCOME STATEMENT FOR THE QUARTER ENDED 30 SEPTEMBER 2003</t>
  </si>
  <si>
    <t>CONDENSED CONSOLIDATED BALANCE SHEET AS AT 30 SEP 2003</t>
  </si>
  <si>
    <t>30.09.2003</t>
  </si>
  <si>
    <t xml:space="preserve">FOR THE PERIOD ENDED 30 SEP 2003 </t>
  </si>
  <si>
    <t>6 months ended 30 Sep 2003</t>
  </si>
  <si>
    <t>6 months quarter ended 30 Sep 2002</t>
  </si>
  <si>
    <t>FOR THE PERIOD ENDED 30 SEP 2003</t>
  </si>
  <si>
    <t>9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</si>
</sst>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4" xfId="15" applyNumberFormat="1" applyBorder="1" applyAlignment="1">
      <alignment/>
    </xf>
    <xf numFmtId="173" fontId="1" fillId="0" borderId="5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6" xfId="15" applyNumberFormat="1" applyBorder="1" applyAlignment="1">
      <alignment/>
    </xf>
    <xf numFmtId="3" fontId="0" fillId="0" borderId="4" xfId="15" applyNumberFormat="1" applyBorder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4" xfId="0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73" fontId="0" fillId="0" borderId="9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0" fillId="0" borderId="18" xfId="15" applyNumberFormat="1" applyBorder="1" applyAlignment="1">
      <alignment/>
    </xf>
    <xf numFmtId="173" fontId="0" fillId="0" borderId="17" xfId="15" applyNumberFormat="1" applyBorder="1" applyAlignment="1">
      <alignment/>
    </xf>
    <xf numFmtId="15" fontId="1" fillId="0" borderId="14" xfId="0" applyNumberFormat="1" applyFont="1" applyBorder="1" applyAlignment="1">
      <alignment horizontal="centerContinuous"/>
    </xf>
    <xf numFmtId="15" fontId="1" fillId="0" borderId="19" xfId="0" applyNumberFormat="1" applyFont="1" applyBorder="1" applyAlignment="1">
      <alignment horizontal="centerContinuous"/>
    </xf>
    <xf numFmtId="15" fontId="1" fillId="0" borderId="20" xfId="0" applyNumberFormat="1" applyFont="1" applyBorder="1" applyAlignment="1">
      <alignment horizontal="centerContinuous"/>
    </xf>
    <xf numFmtId="15" fontId="1" fillId="0" borderId="16" xfId="0" applyNumberFormat="1" applyFont="1" applyBorder="1" applyAlignment="1">
      <alignment horizontal="centerContinuous"/>
    </xf>
    <xf numFmtId="173" fontId="0" fillId="0" borderId="21" xfId="15" applyNumberFormat="1" applyBorder="1" applyAlignment="1">
      <alignment/>
    </xf>
    <xf numFmtId="0" fontId="0" fillId="0" borderId="22" xfId="0" applyBorder="1" applyAlignment="1">
      <alignment/>
    </xf>
    <xf numFmtId="173" fontId="0" fillId="0" borderId="23" xfId="15" applyNumberFormat="1" applyFont="1" applyBorder="1" applyAlignment="1">
      <alignment/>
    </xf>
    <xf numFmtId="173" fontId="0" fillId="0" borderId="24" xfId="15" applyNumberForma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3" xfId="15" applyNumberFormat="1" applyBorder="1" applyAlignment="1">
      <alignment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9" xfId="0" applyBorder="1" applyAlignment="1">
      <alignment/>
    </xf>
    <xf numFmtId="173" fontId="0" fillId="0" borderId="30" xfId="15" applyNumberFormat="1" applyBorder="1" applyAlignment="1">
      <alignment/>
    </xf>
    <xf numFmtId="173" fontId="0" fillId="0" borderId="31" xfId="15" applyNumberFormat="1" applyBorder="1" applyAlignment="1">
      <alignment/>
    </xf>
    <xf numFmtId="173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18" xfId="15" applyNumberFormat="1" applyBorder="1" applyAlignment="1">
      <alignment/>
    </xf>
    <xf numFmtId="173" fontId="0" fillId="0" borderId="0" xfId="0" applyNumberForma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0" fillId="0" borderId="17" xfId="15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7" xfId="15" applyNumberForma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17" xfId="0" applyNumberFormat="1" applyFill="1" applyBorder="1" applyAlignment="1">
      <alignment/>
    </xf>
    <xf numFmtId="173" fontId="0" fillId="0" borderId="33" xfId="15" applyNumberFormat="1" applyFill="1" applyBorder="1" applyAlignment="1">
      <alignment/>
    </xf>
    <xf numFmtId="173" fontId="0" fillId="0" borderId="32" xfId="15" applyNumberFormat="1" applyFill="1" applyBorder="1" applyAlignment="1">
      <alignment/>
    </xf>
    <xf numFmtId="173" fontId="0" fillId="0" borderId="34" xfId="15" applyNumberFormat="1" applyFill="1" applyBorder="1" applyAlignment="1">
      <alignment/>
    </xf>
    <xf numFmtId="43" fontId="0" fillId="0" borderId="17" xfId="15" applyNumberForma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43" fontId="0" fillId="0" borderId="9" xfId="15" applyNumberFormat="1" applyFont="1" applyFill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6" xfId="15" applyNumberFormat="1" applyFill="1" applyBorder="1" applyAlignment="1">
      <alignment/>
    </xf>
    <xf numFmtId="3" fontId="0" fillId="0" borderId="4" xfId="15" applyNumberFormat="1" applyFill="1" applyBorder="1" applyAlignment="1">
      <alignment/>
    </xf>
    <xf numFmtId="173" fontId="0" fillId="0" borderId="4" xfId="15" applyNumberForma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3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35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zoomScaleSheetLayoutView="75" workbookViewId="0" topLeftCell="A21">
      <selection activeCell="L47" sqref="L47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00390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111</v>
      </c>
    </row>
    <row r="9" ht="12.75">
      <c r="A9" t="s">
        <v>30</v>
      </c>
    </row>
    <row r="11" ht="15.75">
      <c r="A11" s="1" t="s">
        <v>112</v>
      </c>
    </row>
    <row r="12" ht="13.5" thickBot="1"/>
    <row r="13" spans="6:9" ht="15">
      <c r="F13" s="32" t="s">
        <v>3</v>
      </c>
      <c r="G13" s="33"/>
      <c r="H13" s="34" t="s">
        <v>4</v>
      </c>
      <c r="I13" s="35"/>
    </row>
    <row r="14" spans="6:9" ht="12.75">
      <c r="F14" s="36" t="s">
        <v>5</v>
      </c>
      <c r="G14" s="24" t="s">
        <v>6</v>
      </c>
      <c r="H14" s="25" t="s">
        <v>5</v>
      </c>
      <c r="I14" s="37" t="s">
        <v>6</v>
      </c>
    </row>
    <row r="15" spans="6:9" ht="12.75">
      <c r="F15" s="36" t="s">
        <v>7</v>
      </c>
      <c r="G15" s="22" t="s">
        <v>36</v>
      </c>
      <c r="H15" s="25" t="s">
        <v>7</v>
      </c>
      <c r="I15" s="38" t="s">
        <v>36</v>
      </c>
    </row>
    <row r="16" spans="6:9" ht="12.75">
      <c r="F16" s="36" t="s">
        <v>8</v>
      </c>
      <c r="G16" s="22" t="s">
        <v>8</v>
      </c>
      <c r="H16" s="25" t="s">
        <v>9</v>
      </c>
      <c r="I16" s="38" t="s">
        <v>10</v>
      </c>
    </row>
    <row r="17" spans="6:9" ht="12.75">
      <c r="F17" s="43">
        <v>37894</v>
      </c>
      <c r="G17" s="44">
        <v>37529</v>
      </c>
      <c r="H17" s="45">
        <v>37894</v>
      </c>
      <c r="I17" s="46">
        <v>37529</v>
      </c>
    </row>
    <row r="18" spans="6:9" ht="13.5" thickBot="1">
      <c r="F18" s="60" t="s">
        <v>11</v>
      </c>
      <c r="G18" s="61" t="s">
        <v>11</v>
      </c>
      <c r="H18" s="62" t="s">
        <v>11</v>
      </c>
      <c r="I18" s="63" t="s">
        <v>11</v>
      </c>
    </row>
    <row r="19" spans="6:9" ht="13.5" thickTop="1">
      <c r="F19" s="39"/>
      <c r="G19" s="6"/>
      <c r="H19" s="23"/>
      <c r="I19" s="40"/>
    </row>
    <row r="20" spans="2:9" ht="12.75">
      <c r="B20" s="51" t="s">
        <v>31</v>
      </c>
      <c r="F20" s="74">
        <v>19779</v>
      </c>
      <c r="G20" s="26">
        <v>8838</v>
      </c>
      <c r="H20" s="74">
        <v>42096</v>
      </c>
      <c r="I20" s="85">
        <f>39352+4271</f>
        <v>43623</v>
      </c>
    </row>
    <row r="21" spans="2:9" ht="12.75">
      <c r="B21" s="51"/>
      <c r="F21" s="75"/>
      <c r="G21" s="6"/>
      <c r="H21" s="75"/>
      <c r="I21" s="6"/>
    </row>
    <row r="22" spans="2:9" ht="12.75">
      <c r="B22" s="51" t="s">
        <v>38</v>
      </c>
      <c r="F22" s="76">
        <f>-7738-7283</f>
        <v>-15021</v>
      </c>
      <c r="G22" s="26">
        <f>-5585-10788</f>
        <v>-16373</v>
      </c>
      <c r="H22" s="76">
        <f>-15796-20901</f>
        <v>-36697</v>
      </c>
      <c r="I22" s="26">
        <f>-14291-25425</f>
        <v>-39716</v>
      </c>
    </row>
    <row r="23" spans="2:9" ht="12.75">
      <c r="B23" s="51"/>
      <c r="F23" s="75"/>
      <c r="G23" s="6"/>
      <c r="H23" s="75"/>
      <c r="I23" s="6"/>
    </row>
    <row r="24" spans="2:9" ht="12.75">
      <c r="B24" s="51" t="s">
        <v>37</v>
      </c>
      <c r="F24" s="76">
        <v>221</v>
      </c>
      <c r="G24" s="26">
        <f>5683-4271</f>
        <v>1412</v>
      </c>
      <c r="H24" s="76">
        <v>462</v>
      </c>
      <c r="I24" s="26">
        <f>5902-4271</f>
        <v>1631</v>
      </c>
    </row>
    <row r="25" spans="2:9" ht="12.75">
      <c r="B25" s="51"/>
      <c r="F25" s="77"/>
      <c r="G25" s="64"/>
      <c r="H25" s="77"/>
      <c r="I25" s="64"/>
    </row>
    <row r="26" spans="2:9" ht="12.75">
      <c r="B26" s="51" t="s">
        <v>39</v>
      </c>
      <c r="F26" s="78">
        <f>SUM(F20:F24)</f>
        <v>4979</v>
      </c>
      <c r="G26" s="67">
        <f>SUM(G20:G24)</f>
        <v>-6123</v>
      </c>
      <c r="H26" s="78">
        <f>SUM(H20:H24)</f>
        <v>5861</v>
      </c>
      <c r="I26" s="67">
        <f>SUM(I20:I24)</f>
        <v>5538</v>
      </c>
    </row>
    <row r="27" spans="2:9" ht="12.75">
      <c r="B27" s="51"/>
      <c r="F27" s="75"/>
      <c r="G27" s="6"/>
      <c r="H27" s="75"/>
      <c r="I27" s="6"/>
    </row>
    <row r="28" spans="2:9" ht="12.75">
      <c r="B28" s="51" t="s">
        <v>41</v>
      </c>
      <c r="F28" s="76">
        <v>-940</v>
      </c>
      <c r="G28" s="26">
        <v>-489</v>
      </c>
      <c r="H28" s="76">
        <v>-2304</v>
      </c>
      <c r="I28" s="26">
        <v>-1869</v>
      </c>
    </row>
    <row r="29" spans="2:9" ht="12.75">
      <c r="B29" s="51"/>
      <c r="F29" s="76"/>
      <c r="G29" s="6"/>
      <c r="H29" s="76"/>
      <c r="I29" s="6"/>
    </row>
    <row r="30" spans="2:9" ht="12.75">
      <c r="B30" s="51" t="s">
        <v>40</v>
      </c>
      <c r="F30" s="76">
        <v>-2106</v>
      </c>
      <c r="G30" s="26">
        <f>-6572-6</f>
        <v>-6578</v>
      </c>
      <c r="H30" s="76">
        <f>-28797-2290+2</f>
        <v>-31085</v>
      </c>
      <c r="I30" s="26">
        <f>-6632-6</f>
        <v>-6638</v>
      </c>
    </row>
    <row r="31" spans="2:9" ht="12.75">
      <c r="B31" s="51"/>
      <c r="F31" s="79"/>
      <c r="G31" s="65"/>
      <c r="H31" s="79"/>
      <c r="I31" s="65"/>
    </row>
    <row r="32" spans="2:9" ht="12.75">
      <c r="B32" s="51" t="s">
        <v>42</v>
      </c>
      <c r="F32" s="76">
        <f>SUM(F26:F30)</f>
        <v>1933</v>
      </c>
      <c r="G32" s="67">
        <f>SUM(G26:G30)</f>
        <v>-13190</v>
      </c>
      <c r="H32" s="76">
        <f>SUM(H26:H30)</f>
        <v>-27528</v>
      </c>
      <c r="I32" s="67">
        <f>SUM(I26:I30)</f>
        <v>-2969</v>
      </c>
    </row>
    <row r="33" spans="2:9" ht="12.75">
      <c r="B33" s="51"/>
      <c r="F33" s="76"/>
      <c r="G33" s="6"/>
      <c r="H33" s="76"/>
      <c r="I33" s="6"/>
    </row>
    <row r="34" spans="2:9" ht="12.75">
      <c r="B34" s="51" t="s">
        <v>43</v>
      </c>
      <c r="F34" s="76">
        <v>-1810</v>
      </c>
      <c r="G34" s="26">
        <v>442</v>
      </c>
      <c r="H34" s="76">
        <v>-2835</v>
      </c>
      <c r="I34" s="26">
        <v>-2387</v>
      </c>
    </row>
    <row r="35" spans="2:9" ht="12.75">
      <c r="B35" s="51"/>
      <c r="F35" s="80"/>
      <c r="G35" s="64"/>
      <c r="H35" s="80"/>
      <c r="I35" s="64"/>
    </row>
    <row r="36" spans="2:9" ht="12.75">
      <c r="B36" s="51" t="s">
        <v>44</v>
      </c>
      <c r="F36" s="76">
        <f>SUM(F32:F34)</f>
        <v>123</v>
      </c>
      <c r="G36" s="67">
        <f>SUM(G32:G34)</f>
        <v>-12748</v>
      </c>
      <c r="H36" s="76">
        <f>SUM(H32:H34)</f>
        <v>-30363</v>
      </c>
      <c r="I36" s="67">
        <f>SUM(I32:I34)</f>
        <v>-5356</v>
      </c>
    </row>
    <row r="37" spans="2:9" ht="12.75">
      <c r="B37" s="51"/>
      <c r="F37" s="76"/>
      <c r="G37" s="26"/>
      <c r="H37" s="76"/>
      <c r="I37" s="26"/>
    </row>
    <row r="38" spans="2:9" ht="12.75">
      <c r="B38" s="51" t="s">
        <v>45</v>
      </c>
      <c r="F38" s="76">
        <v>-559</v>
      </c>
      <c r="G38" s="26">
        <v>1056</v>
      </c>
      <c r="H38" s="76">
        <v>-72</v>
      </c>
      <c r="I38" s="26">
        <v>362</v>
      </c>
    </row>
    <row r="39" spans="2:9" ht="12.75">
      <c r="B39" s="51"/>
      <c r="F39" s="76"/>
      <c r="G39" s="6"/>
      <c r="H39" s="76"/>
      <c r="I39" s="6"/>
    </row>
    <row r="40" spans="2:9" ht="13.5" thickBot="1">
      <c r="B40" s="51" t="s">
        <v>86</v>
      </c>
      <c r="F40" s="81">
        <f>SUM(F36:F38)</f>
        <v>-436</v>
      </c>
      <c r="G40" s="66">
        <f>SUM(G36:G39)</f>
        <v>-11692</v>
      </c>
      <c r="H40" s="81">
        <f>SUM(H36:H38)</f>
        <v>-30435</v>
      </c>
      <c r="I40" s="66">
        <f>SUM(I36:I39)</f>
        <v>-4994</v>
      </c>
    </row>
    <row r="41" spans="2:9" ht="13.5" thickTop="1">
      <c r="B41" s="51"/>
      <c r="F41" s="76"/>
      <c r="G41" s="6"/>
      <c r="H41" s="83"/>
      <c r="I41" s="41"/>
    </row>
    <row r="42" spans="2:9" ht="12.75" customHeight="1">
      <c r="B42" s="51"/>
      <c r="F42" s="76"/>
      <c r="G42" s="6"/>
      <c r="H42" s="83"/>
      <c r="I42" s="41"/>
    </row>
    <row r="43" spans="2:9" ht="12.75" customHeight="1">
      <c r="B43" s="51" t="s">
        <v>87</v>
      </c>
      <c r="C43" s="51" t="s">
        <v>46</v>
      </c>
      <c r="F43" s="82">
        <f>F40/'Consol BS'!H49*100</f>
        <v>-0.2041549044254434</v>
      </c>
      <c r="G43" s="68">
        <f>G40/'Consol BS'!K49*100</f>
        <v>-5.474722803996065</v>
      </c>
      <c r="H43" s="84">
        <f>H40/'Consol BS'!H49*100</f>
        <v>-14.251042468321948</v>
      </c>
      <c r="I43" s="69">
        <f>I40/'Consol BS'!K49*100</f>
        <v>-2.3384164970198724</v>
      </c>
    </row>
    <row r="44" spans="3:9" ht="12.75">
      <c r="C44" s="51" t="s">
        <v>47</v>
      </c>
      <c r="F44" s="82">
        <v>0</v>
      </c>
      <c r="G44" s="68">
        <v>0</v>
      </c>
      <c r="H44" s="84">
        <v>0</v>
      </c>
      <c r="I44" s="69">
        <v>0</v>
      </c>
    </row>
    <row r="45" spans="6:9" ht="12.75">
      <c r="F45" s="42"/>
      <c r="G45" s="26"/>
      <c r="H45" s="31"/>
      <c r="I45" s="41"/>
    </row>
    <row r="46" spans="6:9" ht="13.5" thickBot="1">
      <c r="F46" s="47"/>
      <c r="G46" s="48"/>
      <c r="H46" s="49"/>
      <c r="I46" s="50"/>
    </row>
    <row r="50" ht="12.75">
      <c r="B50" s="71" t="s">
        <v>48</v>
      </c>
    </row>
    <row r="51" ht="12.75">
      <c r="B51" s="72" t="s">
        <v>109</v>
      </c>
    </row>
  </sheetData>
  <printOptions/>
  <pageMargins left="0.75" right="0.75" top="1" bottom="1" header="0.5" footer="0.5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pane xSplit="7" ySplit="6" topLeftCell="H7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65" sqref="K65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7" customWidth="1"/>
    <col min="11" max="11" width="13.57421875" style="9" customWidth="1"/>
  </cols>
  <sheetData>
    <row r="1" ht="15.75">
      <c r="A1" s="8" t="s">
        <v>12</v>
      </c>
    </row>
    <row r="2" ht="15.75">
      <c r="A2" s="1" t="s">
        <v>113</v>
      </c>
    </row>
    <row r="4" spans="7:12" ht="12.75">
      <c r="G4" s="4"/>
      <c r="H4" s="18" t="s">
        <v>13</v>
      </c>
      <c r="I4" s="4"/>
      <c r="J4" s="4"/>
      <c r="K4" s="10" t="s">
        <v>13</v>
      </c>
      <c r="L4" s="4"/>
    </row>
    <row r="5" spans="7:12" ht="12.75">
      <c r="G5" s="4"/>
      <c r="H5" s="18" t="s">
        <v>114</v>
      </c>
      <c r="I5" s="4"/>
      <c r="J5" s="4"/>
      <c r="K5" s="18" t="s">
        <v>100</v>
      </c>
      <c r="L5" s="4"/>
    </row>
    <row r="6" spans="7:12" ht="12.75">
      <c r="G6" s="4"/>
      <c r="H6" s="52" t="s">
        <v>11</v>
      </c>
      <c r="I6" s="53"/>
      <c r="J6" s="53"/>
      <c r="K6" s="54" t="s">
        <v>11</v>
      </c>
      <c r="L6" s="4"/>
    </row>
    <row r="7" spans="7:12" ht="12.75">
      <c r="G7" s="4"/>
      <c r="H7" s="19"/>
      <c r="I7" s="4"/>
      <c r="J7" s="4"/>
      <c r="K7" s="11"/>
      <c r="L7" s="4"/>
    </row>
    <row r="8" spans="1:12" ht="12.75">
      <c r="A8" s="2"/>
      <c r="B8" s="51" t="s">
        <v>49</v>
      </c>
      <c r="G8" s="4"/>
      <c r="H8" s="86">
        <v>55987</v>
      </c>
      <c r="I8" s="4"/>
      <c r="J8" s="4"/>
      <c r="K8" s="28">
        <v>58638</v>
      </c>
      <c r="L8" s="4"/>
    </row>
    <row r="9" spans="2:12" ht="12.75" hidden="1">
      <c r="B9" s="51"/>
      <c r="G9" s="4"/>
      <c r="H9" s="87"/>
      <c r="I9" s="4"/>
      <c r="J9" s="4"/>
      <c r="K9" s="11"/>
      <c r="L9" s="4"/>
    </row>
    <row r="10" spans="1:12" ht="12.75" hidden="1">
      <c r="A10" s="2"/>
      <c r="B10" s="51" t="s">
        <v>14</v>
      </c>
      <c r="G10" s="4"/>
      <c r="H10" s="87"/>
      <c r="I10" s="4"/>
      <c r="J10" s="4"/>
      <c r="K10" s="11"/>
      <c r="L10" s="4"/>
    </row>
    <row r="11" spans="2:12" ht="12.75">
      <c r="B11" s="51"/>
      <c r="G11" s="4"/>
      <c r="H11" s="87"/>
      <c r="I11" s="4"/>
      <c r="J11" s="4"/>
      <c r="K11" s="11"/>
      <c r="L11" s="4"/>
    </row>
    <row r="12" spans="1:12" ht="12.75">
      <c r="A12" s="2"/>
      <c r="B12" s="51" t="s">
        <v>15</v>
      </c>
      <c r="G12" s="4"/>
      <c r="H12" s="87">
        <v>29445</v>
      </c>
      <c r="I12" s="4"/>
      <c r="J12" s="4"/>
      <c r="K12" s="11">
        <f>75385-15000</f>
        <v>60385</v>
      </c>
      <c r="L12" s="4"/>
    </row>
    <row r="13" spans="2:12" ht="12.75">
      <c r="B13" s="51"/>
      <c r="G13" s="4"/>
      <c r="H13" s="87"/>
      <c r="I13" s="4"/>
      <c r="J13" s="4"/>
      <c r="K13" s="11"/>
      <c r="L13" s="4"/>
    </row>
    <row r="14" spans="1:12" ht="12.75">
      <c r="A14" s="2"/>
      <c r="B14" s="51" t="s">
        <v>16</v>
      </c>
      <c r="G14" s="4"/>
      <c r="H14" s="87">
        <v>85417</v>
      </c>
      <c r="I14" s="4"/>
      <c r="J14" s="4"/>
      <c r="K14" s="11">
        <v>89166</v>
      </c>
      <c r="L14" s="4"/>
    </row>
    <row r="15" spans="2:12" ht="12.75">
      <c r="B15" s="51"/>
      <c r="G15" s="4"/>
      <c r="H15" s="88"/>
      <c r="I15" s="4"/>
      <c r="J15" s="4"/>
      <c r="K15" s="19"/>
      <c r="L15" s="4"/>
    </row>
    <row r="16" spans="2:12" ht="12.75">
      <c r="B16" s="51"/>
      <c r="G16" s="4"/>
      <c r="H16" s="88"/>
      <c r="I16" s="4"/>
      <c r="J16" s="4"/>
      <c r="K16" s="19"/>
      <c r="L16" s="4"/>
    </row>
    <row r="17" spans="1:12" ht="12.75">
      <c r="A17" s="2"/>
      <c r="B17" s="51" t="s">
        <v>17</v>
      </c>
      <c r="G17" s="4"/>
      <c r="H17" s="89"/>
      <c r="I17" s="4"/>
      <c r="J17" s="4"/>
      <c r="K17" s="20"/>
      <c r="L17" s="4"/>
    </row>
    <row r="18" spans="7:12" ht="12.75">
      <c r="G18" s="4"/>
      <c r="H18" s="90"/>
      <c r="I18" s="4"/>
      <c r="J18" s="4"/>
      <c r="K18" s="21"/>
      <c r="L18" s="4"/>
    </row>
    <row r="19" spans="3:12" ht="12.75">
      <c r="C19" s="55" t="s">
        <v>18</v>
      </c>
      <c r="G19" s="4"/>
      <c r="H19" s="91">
        <v>10940</v>
      </c>
      <c r="I19" s="4"/>
      <c r="J19" s="4"/>
      <c r="K19" s="15">
        <v>5516</v>
      </c>
      <c r="L19" s="4"/>
    </row>
    <row r="20" spans="3:12" ht="12.75">
      <c r="C20" s="55"/>
      <c r="G20" s="4"/>
      <c r="H20" s="91"/>
      <c r="I20" s="4"/>
      <c r="J20" s="4"/>
      <c r="K20" s="15"/>
      <c r="L20" s="4"/>
    </row>
    <row r="21" spans="3:12" ht="12.75">
      <c r="C21" s="55" t="s">
        <v>50</v>
      </c>
      <c r="G21" s="4"/>
      <c r="H21" s="91">
        <f>337708+161129+5+4116+33</f>
        <v>502991</v>
      </c>
      <c r="I21" s="4"/>
      <c r="J21" s="4"/>
      <c r="K21" s="15">
        <v>308282</v>
      </c>
      <c r="L21" s="4"/>
    </row>
    <row r="22" spans="3:12" ht="12.75">
      <c r="C22" s="55"/>
      <c r="G22" s="4"/>
      <c r="H22" s="91"/>
      <c r="I22" s="4"/>
      <c r="J22" s="4"/>
      <c r="K22" s="15"/>
      <c r="L22" s="4"/>
    </row>
    <row r="23" spans="3:12" ht="12.75">
      <c r="C23" s="55" t="s">
        <v>33</v>
      </c>
      <c r="G23" s="4"/>
      <c r="H23" s="91">
        <v>10060</v>
      </c>
      <c r="I23" s="4"/>
      <c r="J23" s="4"/>
      <c r="K23" s="15">
        <v>291</v>
      </c>
      <c r="L23" s="4"/>
    </row>
    <row r="24" spans="3:12" ht="12.75">
      <c r="C24" s="55"/>
      <c r="G24" s="4"/>
      <c r="H24" s="91"/>
      <c r="I24" s="4"/>
      <c r="J24" s="4"/>
      <c r="K24" s="15"/>
      <c r="L24" s="4"/>
    </row>
    <row r="25" spans="3:12" ht="12.75">
      <c r="C25" s="55" t="s">
        <v>34</v>
      </c>
      <c r="G25" s="4"/>
      <c r="H25" s="91">
        <v>16965</v>
      </c>
      <c r="I25" s="4"/>
      <c r="J25" s="4"/>
      <c r="K25" s="15">
        <v>22463</v>
      </c>
      <c r="L25" s="4"/>
    </row>
    <row r="26" spans="3:12" ht="12.75" hidden="1">
      <c r="C26" s="3"/>
      <c r="G26" s="4"/>
      <c r="H26" s="90"/>
      <c r="I26" s="4"/>
      <c r="J26" s="4"/>
      <c r="K26" s="21"/>
      <c r="L26" s="4"/>
    </row>
    <row r="27" spans="3:12" ht="12.75" hidden="1">
      <c r="C27" s="3" t="s">
        <v>19</v>
      </c>
      <c r="G27" s="4"/>
      <c r="H27" s="90"/>
      <c r="I27" s="4"/>
      <c r="J27" s="4"/>
      <c r="K27" s="21"/>
      <c r="L27" s="4"/>
    </row>
    <row r="28" spans="7:12" ht="12.75">
      <c r="G28" s="4"/>
      <c r="H28" s="90"/>
      <c r="I28" s="4"/>
      <c r="J28" s="4"/>
      <c r="K28" s="21"/>
      <c r="L28" s="4"/>
    </row>
    <row r="29" spans="7:12" ht="12.75">
      <c r="G29" s="4"/>
      <c r="H29" s="92">
        <f>SUM(H19:H25)</f>
        <v>540956</v>
      </c>
      <c r="I29" s="4"/>
      <c r="J29" s="4"/>
      <c r="K29" s="16">
        <f>SUM(K19:K25)</f>
        <v>336552</v>
      </c>
      <c r="L29" s="4"/>
    </row>
    <row r="30" spans="7:12" ht="12.75">
      <c r="G30" s="4"/>
      <c r="H30" s="90"/>
      <c r="I30" s="4"/>
      <c r="J30" s="4"/>
      <c r="K30" s="21"/>
      <c r="L30" s="4"/>
    </row>
    <row r="31" spans="7:12" ht="12.75">
      <c r="G31" s="4"/>
      <c r="H31" s="90"/>
      <c r="I31" s="4"/>
      <c r="J31" s="4"/>
      <c r="K31" s="21"/>
      <c r="L31" s="4"/>
    </row>
    <row r="32" spans="1:12" ht="12.75">
      <c r="A32" s="2"/>
      <c r="B32" s="51" t="s">
        <v>20</v>
      </c>
      <c r="G32" s="4"/>
      <c r="H32" s="90"/>
      <c r="I32" s="4"/>
      <c r="J32" s="4"/>
      <c r="K32" s="21"/>
      <c r="L32" s="4"/>
    </row>
    <row r="33" spans="7:12" ht="12.75">
      <c r="G33" s="4"/>
      <c r="H33" s="90"/>
      <c r="I33" s="4"/>
      <c r="J33" s="4"/>
      <c r="K33" s="21"/>
      <c r="L33" s="4"/>
    </row>
    <row r="34" spans="3:12" ht="12.75">
      <c r="C34" s="55" t="s">
        <v>51</v>
      </c>
      <c r="G34" s="4"/>
      <c r="H34" s="91">
        <v>237350</v>
      </c>
      <c r="I34" s="4"/>
      <c r="J34" s="4"/>
      <c r="K34" s="15">
        <v>58752</v>
      </c>
      <c r="L34" s="4"/>
    </row>
    <row r="35" spans="3:12" ht="12.75">
      <c r="C35" s="55"/>
      <c r="G35" s="4"/>
      <c r="H35" s="91"/>
      <c r="I35" s="4"/>
      <c r="J35" s="4"/>
      <c r="K35" s="15"/>
      <c r="L35" s="4"/>
    </row>
    <row r="36" spans="3:12" ht="12.75">
      <c r="C36" s="55" t="s">
        <v>52</v>
      </c>
      <c r="G36" s="4"/>
      <c r="H36" s="93">
        <f>46173+13260</f>
        <v>59433</v>
      </c>
      <c r="I36" s="4"/>
      <c r="J36" s="4"/>
      <c r="K36" s="27">
        <v>40349</v>
      </c>
      <c r="L36" s="4"/>
    </row>
    <row r="37" spans="3:12" ht="12.75">
      <c r="C37" s="55"/>
      <c r="G37" s="4"/>
      <c r="H37" s="91"/>
      <c r="I37" s="4"/>
      <c r="J37" s="4"/>
      <c r="K37" s="15"/>
      <c r="L37" s="4"/>
    </row>
    <row r="38" spans="3:12" ht="12.75">
      <c r="C38" s="55" t="s">
        <v>53</v>
      </c>
      <c r="G38" s="4"/>
      <c r="H38" s="93">
        <v>1610</v>
      </c>
      <c r="I38" s="4"/>
      <c r="J38" s="4"/>
      <c r="K38" s="27">
        <v>1636</v>
      </c>
      <c r="L38" s="4"/>
    </row>
    <row r="39" spans="3:12" ht="12.75">
      <c r="C39" s="3"/>
      <c r="G39" s="4"/>
      <c r="H39" s="90"/>
      <c r="I39" s="4"/>
      <c r="J39" s="4"/>
      <c r="K39" s="21"/>
      <c r="L39" s="4"/>
    </row>
    <row r="40" spans="3:12" ht="12.75">
      <c r="C40" s="3"/>
      <c r="G40" s="4"/>
      <c r="H40" s="92">
        <f>SUM(H34:H38)</f>
        <v>298393</v>
      </c>
      <c r="I40" s="4"/>
      <c r="J40" s="4"/>
      <c r="K40" s="16">
        <f>SUM(K34:K38)</f>
        <v>100737</v>
      </c>
      <c r="L40" s="4"/>
    </row>
    <row r="41" spans="7:12" ht="12.75">
      <c r="G41" s="4"/>
      <c r="H41" s="88"/>
      <c r="I41" s="4"/>
      <c r="J41" s="4"/>
      <c r="K41" s="19"/>
      <c r="L41" s="4"/>
    </row>
    <row r="42" spans="7:12" ht="12.75">
      <c r="G42" s="4"/>
      <c r="H42" s="88"/>
      <c r="I42" s="4"/>
      <c r="J42" s="4"/>
      <c r="K42" s="19"/>
      <c r="L42" s="4"/>
    </row>
    <row r="43" spans="1:12" ht="12.75">
      <c r="A43" s="2"/>
      <c r="B43" s="51" t="s">
        <v>54</v>
      </c>
      <c r="G43" s="4"/>
      <c r="H43" s="94">
        <f>+H29-H40</f>
        <v>242563</v>
      </c>
      <c r="I43" s="14"/>
      <c r="J43" s="14"/>
      <c r="K43" s="14">
        <f>+K29-K40</f>
        <v>235815</v>
      </c>
      <c r="L43" s="4"/>
    </row>
    <row r="44" spans="7:12" ht="12.75">
      <c r="G44" s="4"/>
      <c r="H44" s="88"/>
      <c r="I44" s="4"/>
      <c r="J44" s="4"/>
      <c r="K44" s="19"/>
      <c r="L44" s="4"/>
    </row>
    <row r="45" spans="7:12" ht="12.75">
      <c r="G45" s="4"/>
      <c r="H45" s="88"/>
      <c r="I45" s="4"/>
      <c r="J45" s="4"/>
      <c r="K45" s="19"/>
      <c r="L45" s="4"/>
    </row>
    <row r="46" spans="7:12" ht="13.5" thickBot="1">
      <c r="G46" s="4"/>
      <c r="H46" s="95">
        <f>+H8+H12+H14+H43</f>
        <v>413412</v>
      </c>
      <c r="I46" s="4"/>
      <c r="J46" s="4"/>
      <c r="K46" s="13">
        <f>+K8+K12+K14+K43</f>
        <v>444004</v>
      </c>
      <c r="L46" s="4"/>
    </row>
    <row r="47" spans="7:12" ht="13.5" thickTop="1">
      <c r="G47" s="4"/>
      <c r="H47" s="88"/>
      <c r="I47" s="4"/>
      <c r="J47" s="4"/>
      <c r="K47" s="19"/>
      <c r="L47" s="4"/>
    </row>
    <row r="48" spans="7:12" ht="12.75">
      <c r="G48" s="4"/>
      <c r="H48" s="88"/>
      <c r="I48" s="4"/>
      <c r="J48" s="4"/>
      <c r="K48" s="19"/>
      <c r="L48" s="4"/>
    </row>
    <row r="49" spans="2:12" ht="12.75">
      <c r="B49" s="51" t="s">
        <v>22</v>
      </c>
      <c r="G49" s="4"/>
      <c r="H49" s="86">
        <v>213563.324</v>
      </c>
      <c r="I49" s="4"/>
      <c r="J49" s="4"/>
      <c r="K49" s="28">
        <v>213563.324</v>
      </c>
      <c r="L49" s="4"/>
    </row>
    <row r="50" spans="7:12" ht="12.75">
      <c r="G50" s="4"/>
      <c r="H50" s="88"/>
      <c r="I50" s="4"/>
      <c r="J50" s="4"/>
      <c r="K50" s="19"/>
      <c r="L50" s="4"/>
    </row>
    <row r="51" spans="2:12" ht="12.75">
      <c r="B51" s="51" t="s">
        <v>23</v>
      </c>
      <c r="G51" s="4"/>
      <c r="H51" s="86">
        <v>128117</v>
      </c>
      <c r="I51" s="4"/>
      <c r="J51" s="4"/>
      <c r="K51" s="28">
        <f>174259-1000+300-15000</f>
        <v>158559</v>
      </c>
      <c r="L51" s="4"/>
    </row>
    <row r="52" spans="2:12" ht="12.75">
      <c r="B52" t="s">
        <v>24</v>
      </c>
      <c r="G52" s="4"/>
      <c r="H52" s="88"/>
      <c r="I52" s="4"/>
      <c r="J52" s="4"/>
      <c r="K52" s="19"/>
      <c r="L52" s="4"/>
    </row>
    <row r="53" spans="2:12" ht="12.75">
      <c r="B53" s="51" t="s">
        <v>21</v>
      </c>
      <c r="G53" s="4"/>
      <c r="H53" s="96">
        <f>SUM(H49:H52)</f>
        <v>341680.324</v>
      </c>
      <c r="I53" s="4"/>
      <c r="J53" s="4"/>
      <c r="K53" s="12">
        <f>SUM(K49:K52)</f>
        <v>372122.324</v>
      </c>
      <c r="L53" s="4"/>
    </row>
    <row r="54" spans="7:12" ht="12.75">
      <c r="G54" s="4"/>
      <c r="H54" s="88"/>
      <c r="I54" s="4"/>
      <c r="J54" s="4"/>
      <c r="K54" s="19"/>
      <c r="L54" s="4"/>
    </row>
    <row r="55" spans="1:12" ht="12.75">
      <c r="A55" s="2"/>
      <c r="B55" s="51" t="s">
        <v>25</v>
      </c>
      <c r="G55" s="4"/>
      <c r="H55" s="87">
        <v>55023</v>
      </c>
      <c r="I55" s="4"/>
      <c r="J55" s="4"/>
      <c r="K55" s="11">
        <f>55253-300</f>
        <v>54953</v>
      </c>
      <c r="L55" s="4"/>
    </row>
    <row r="56" spans="1:12" ht="12.75">
      <c r="A56" s="2"/>
      <c r="G56" s="4"/>
      <c r="H56" s="87"/>
      <c r="I56" s="4"/>
      <c r="J56" s="4"/>
      <c r="K56" s="11"/>
      <c r="L56" s="4"/>
    </row>
    <row r="57" spans="1:12" ht="12.75">
      <c r="A57" s="2"/>
      <c r="B57" s="51" t="s">
        <v>32</v>
      </c>
      <c r="G57" s="4"/>
      <c r="H57" s="87">
        <v>15000</v>
      </c>
      <c r="I57" s="4"/>
      <c r="J57" s="4"/>
      <c r="K57" s="11">
        <v>15000</v>
      </c>
      <c r="L57" s="4"/>
    </row>
    <row r="58" spans="1:12" ht="12.75">
      <c r="A58" s="2"/>
      <c r="B58" s="51"/>
      <c r="G58" s="4"/>
      <c r="H58" s="87"/>
      <c r="I58" s="4"/>
      <c r="J58" s="4"/>
      <c r="K58" s="11"/>
      <c r="L58" s="4"/>
    </row>
    <row r="59" spans="1:12" ht="12.75">
      <c r="A59" s="2"/>
      <c r="B59" s="51" t="s">
        <v>26</v>
      </c>
      <c r="G59" s="4"/>
      <c r="H59" s="87">
        <v>1000</v>
      </c>
      <c r="I59" s="4"/>
      <c r="J59" s="4"/>
      <c r="K59" s="11">
        <v>1000</v>
      </c>
      <c r="L59" s="4"/>
    </row>
    <row r="60" spans="2:12" ht="12.75" hidden="1">
      <c r="B60" s="51"/>
      <c r="G60" s="4"/>
      <c r="H60" s="88"/>
      <c r="I60" s="4"/>
      <c r="J60" s="4"/>
      <c r="K60" s="19"/>
      <c r="L60" s="4"/>
    </row>
    <row r="61" spans="1:12" ht="12.75" hidden="1">
      <c r="A61" s="2"/>
      <c r="B61" s="51" t="s">
        <v>27</v>
      </c>
      <c r="G61" s="4"/>
      <c r="H61" s="88"/>
      <c r="I61" s="4"/>
      <c r="J61" s="4"/>
      <c r="K61" s="19"/>
      <c r="L61" s="4"/>
    </row>
    <row r="62" spans="2:12" ht="12.75" hidden="1">
      <c r="B62" s="51"/>
      <c r="G62" s="4"/>
      <c r="H62" s="88"/>
      <c r="I62" s="4"/>
      <c r="J62" s="4"/>
      <c r="K62" s="19"/>
      <c r="L62" s="4"/>
    </row>
    <row r="63" spans="1:12" ht="12.75" hidden="1">
      <c r="A63" s="2"/>
      <c r="B63" s="51" t="s">
        <v>28</v>
      </c>
      <c r="G63" s="4"/>
      <c r="H63" s="88"/>
      <c r="I63" s="4"/>
      <c r="J63" s="4"/>
      <c r="K63" s="19"/>
      <c r="L63" s="4"/>
    </row>
    <row r="64" spans="1:12" ht="12.75">
      <c r="A64" s="2"/>
      <c r="B64" s="51"/>
      <c r="G64" s="4"/>
      <c r="H64" s="88"/>
      <c r="I64" s="4"/>
      <c r="J64" s="4"/>
      <c r="K64" s="19"/>
      <c r="L64" s="4"/>
    </row>
    <row r="65" spans="1:12" ht="12.75">
      <c r="A65" s="2"/>
      <c r="B65" s="51" t="s">
        <v>35</v>
      </c>
      <c r="G65" s="4"/>
      <c r="H65" s="87">
        <v>709</v>
      </c>
      <c r="I65" s="4"/>
      <c r="J65" s="4"/>
      <c r="K65" s="11">
        <v>929</v>
      </c>
      <c r="L65" s="4"/>
    </row>
    <row r="66" spans="1:12" ht="12.75">
      <c r="A66" s="2"/>
      <c r="G66" s="4"/>
      <c r="H66" s="88"/>
      <c r="I66" s="4"/>
      <c r="J66" s="4"/>
      <c r="K66" s="19"/>
      <c r="L66" s="4"/>
    </row>
    <row r="67" spans="7:12" ht="13.5" thickBot="1">
      <c r="G67" s="4"/>
      <c r="H67" s="95">
        <f>+H59+H57+H55+H53+H65</f>
        <v>413412.324</v>
      </c>
      <c r="I67" s="4"/>
      <c r="J67" s="4"/>
      <c r="K67" s="13">
        <f>+K59+K57+K55+K53+K65</f>
        <v>444004.324</v>
      </c>
      <c r="L67" s="4"/>
    </row>
    <row r="68" spans="7:12" ht="13.5" thickTop="1">
      <c r="G68" s="4"/>
      <c r="H68" s="88"/>
      <c r="I68" s="4"/>
      <c r="J68" s="4"/>
      <c r="K68" s="19"/>
      <c r="L68" s="4"/>
    </row>
    <row r="69" spans="1:12" ht="15">
      <c r="A69" s="2"/>
      <c r="B69" t="s">
        <v>29</v>
      </c>
      <c r="G69" s="4"/>
      <c r="H69" s="97">
        <f>+(H53-H14)/H49</f>
        <v>1.1999406976827165</v>
      </c>
      <c r="I69" s="30"/>
      <c r="J69" s="30"/>
      <c r="K69" s="29">
        <f>+(K53-K14)/K49</f>
        <v>1.3249293872200643</v>
      </c>
      <c r="L69" s="4"/>
    </row>
    <row r="70" ht="12.75">
      <c r="H70" s="98"/>
    </row>
    <row r="72" spans="2:11" ht="12.75" hidden="1">
      <c r="B72" t="s">
        <v>24</v>
      </c>
      <c r="H72" s="17">
        <f>H46-H67</f>
        <v>-0.32400000002235174</v>
      </c>
      <c r="K72" s="17">
        <f>K46-K67</f>
        <v>-0.32400000002235174</v>
      </c>
    </row>
    <row r="74" spans="2:8" ht="12.75">
      <c r="B74" s="71" t="s">
        <v>55</v>
      </c>
      <c r="H74" s="9"/>
    </row>
    <row r="75" ht="12.75">
      <c r="B75" s="72" t="s">
        <v>106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6">
      <selection activeCell="H36" sqref="H36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5" width="12.7109375" style="0" customWidth="1"/>
    <col min="6" max="6" width="14.57421875" style="0" customWidth="1"/>
    <col min="7" max="9" width="12.7109375" style="0" customWidth="1"/>
  </cols>
  <sheetData>
    <row r="1" ht="15.75">
      <c r="A1" s="8" t="s">
        <v>12</v>
      </c>
    </row>
    <row r="2" ht="15.75">
      <c r="A2" s="1" t="s">
        <v>71</v>
      </c>
    </row>
    <row r="3" ht="15.75">
      <c r="A3" s="1" t="s">
        <v>115</v>
      </c>
    </row>
    <row r="4" ht="15.75">
      <c r="A4" s="1"/>
    </row>
    <row r="5" spans="6:8" ht="12.75">
      <c r="F5" s="109" t="s">
        <v>82</v>
      </c>
      <c r="G5" s="109"/>
      <c r="H5" s="109"/>
    </row>
    <row r="6" spans="3:9" ht="12.75">
      <c r="C6" s="57" t="s">
        <v>72</v>
      </c>
      <c r="D6" s="57" t="s">
        <v>72</v>
      </c>
      <c r="E6" s="57" t="s">
        <v>75</v>
      </c>
      <c r="F6" s="57"/>
      <c r="G6" s="57" t="s">
        <v>77</v>
      </c>
      <c r="H6" s="57"/>
      <c r="I6" s="57"/>
    </row>
    <row r="7" spans="3:9" ht="12.75">
      <c r="C7" s="57" t="s">
        <v>73</v>
      </c>
      <c r="D7" s="57" t="s">
        <v>74</v>
      </c>
      <c r="E7" s="57" t="s">
        <v>23</v>
      </c>
      <c r="F7" s="57" t="s">
        <v>76</v>
      </c>
      <c r="G7" s="57" t="s">
        <v>78</v>
      </c>
      <c r="H7" s="57" t="s">
        <v>79</v>
      </c>
      <c r="I7" s="57" t="s">
        <v>80</v>
      </c>
    </row>
    <row r="8" spans="3:9" ht="12.75">
      <c r="C8" s="57" t="s">
        <v>81</v>
      </c>
      <c r="D8" s="57" t="s">
        <v>81</v>
      </c>
      <c r="E8" s="57" t="s">
        <v>81</v>
      </c>
      <c r="F8" s="57" t="s">
        <v>81</v>
      </c>
      <c r="G8" s="57" t="s">
        <v>81</v>
      </c>
      <c r="H8" s="57" t="s">
        <v>81</v>
      </c>
      <c r="I8" s="57" t="s">
        <v>81</v>
      </c>
    </row>
    <row r="10" spans="2:9" ht="12.75" hidden="1">
      <c r="B10" t="s">
        <v>102</v>
      </c>
      <c r="C10" s="9">
        <v>213563</v>
      </c>
      <c r="D10" s="9">
        <v>10392</v>
      </c>
      <c r="E10" s="9">
        <v>-700</v>
      </c>
      <c r="F10" s="9">
        <v>171175</v>
      </c>
      <c r="G10" s="9">
        <v>4271</v>
      </c>
      <c r="H10" s="9">
        <f>SUM(F10:G10)</f>
        <v>175446</v>
      </c>
      <c r="I10" s="9">
        <f>C10+D10+E10+H10</f>
        <v>398701</v>
      </c>
    </row>
    <row r="11" ht="12.75" hidden="1"/>
    <row r="12" ht="12.75" hidden="1">
      <c r="B12" t="s">
        <v>83</v>
      </c>
    </row>
    <row r="13" spans="2:9" ht="12.75" hidden="1">
      <c r="B13" s="56" t="s">
        <v>84</v>
      </c>
      <c r="C13" s="9">
        <v>0</v>
      </c>
      <c r="D13" s="9">
        <v>0</v>
      </c>
      <c r="E13" s="9">
        <v>-52</v>
      </c>
      <c r="F13" s="9">
        <f>-6554-15000-1000+300</f>
        <v>-22254</v>
      </c>
      <c r="G13" s="9">
        <v>-4271</v>
      </c>
      <c r="H13" s="9">
        <f>SUM(F13:G13)</f>
        <v>-26525</v>
      </c>
      <c r="I13" s="9">
        <f>C13+D13+E13+H13</f>
        <v>-26577</v>
      </c>
    </row>
    <row r="14" ht="12.75" hidden="1"/>
    <row r="15" spans="2:9" ht="13.5" hidden="1" thickBot="1">
      <c r="B15" t="s">
        <v>103</v>
      </c>
      <c r="C15" s="59">
        <f>C10+C13</f>
        <v>213563</v>
      </c>
      <c r="D15" s="59">
        <f>D10+D13</f>
        <v>10392</v>
      </c>
      <c r="E15" s="59">
        <f>E10+E13</f>
        <v>-752</v>
      </c>
      <c r="F15" s="59">
        <f>F10+F13</f>
        <v>148921</v>
      </c>
      <c r="G15" s="59">
        <f>G10+G13</f>
        <v>0</v>
      </c>
      <c r="H15" s="59">
        <f>SUM(F15:G15)</f>
        <v>148921</v>
      </c>
      <c r="I15" s="59">
        <f>C15+D15+E15+H15</f>
        <v>372124</v>
      </c>
    </row>
    <row r="16" spans="3:9" ht="12.75">
      <c r="C16" s="11"/>
      <c r="D16" s="11"/>
      <c r="E16" s="11"/>
      <c r="F16" s="11"/>
      <c r="G16" s="11"/>
      <c r="H16" s="11"/>
      <c r="I16" s="11"/>
    </row>
    <row r="17" ht="12.75">
      <c r="B17" s="51" t="s">
        <v>116</v>
      </c>
    </row>
    <row r="18" spans="2:9" ht="12.75">
      <c r="B18" t="s">
        <v>104</v>
      </c>
      <c r="C18" s="99">
        <v>213563</v>
      </c>
      <c r="D18" s="99">
        <v>10391</v>
      </c>
      <c r="E18" s="99">
        <v>-752</v>
      </c>
      <c r="F18" s="99">
        <v>148921</v>
      </c>
      <c r="G18" s="99">
        <v>0</v>
      </c>
      <c r="H18" s="99">
        <f>SUM(F18:G18)</f>
        <v>148921</v>
      </c>
      <c r="I18" s="99">
        <f>C18+D18+E18+H18</f>
        <v>372123</v>
      </c>
    </row>
    <row r="19" spans="3:9" ht="12.75">
      <c r="C19" s="100"/>
      <c r="D19" s="100"/>
      <c r="E19" s="100"/>
      <c r="F19" s="100"/>
      <c r="G19" s="100"/>
      <c r="H19" s="100"/>
      <c r="I19" s="100"/>
    </row>
    <row r="20" spans="2:9" ht="12.75">
      <c r="B20" t="s">
        <v>83</v>
      </c>
      <c r="C20" s="100"/>
      <c r="D20" s="100"/>
      <c r="E20" s="100"/>
      <c r="F20" s="100"/>
      <c r="G20" s="100"/>
      <c r="H20" s="100"/>
      <c r="I20" s="100"/>
    </row>
    <row r="21" spans="2:9" ht="12.75">
      <c r="B21" s="56" t="s">
        <v>84</v>
      </c>
      <c r="C21" s="99">
        <v>0</v>
      </c>
      <c r="D21" s="99">
        <v>0</v>
      </c>
      <c r="E21" s="99">
        <v>-8</v>
      </c>
      <c r="F21" s="99">
        <v>-30435</v>
      </c>
      <c r="G21" s="99">
        <v>0</v>
      </c>
      <c r="H21" s="99">
        <f>SUM(F21:G21)</f>
        <v>-30435</v>
      </c>
      <c r="I21" s="99">
        <f>C21+D21+E21+H21</f>
        <v>-30443</v>
      </c>
    </row>
    <row r="22" spans="3:9" ht="12.75">
      <c r="C22" s="100"/>
      <c r="D22" s="100"/>
      <c r="E22" s="100"/>
      <c r="F22" s="100"/>
      <c r="G22" s="100"/>
      <c r="H22" s="100"/>
      <c r="I22" s="100"/>
    </row>
    <row r="23" spans="2:9" ht="13.5" thickBot="1">
      <c r="B23" t="s">
        <v>105</v>
      </c>
      <c r="C23" s="101">
        <f>C18+C21</f>
        <v>213563</v>
      </c>
      <c r="D23" s="101">
        <f>D18+D21</f>
        <v>10391</v>
      </c>
      <c r="E23" s="101">
        <f>E18+E21</f>
        <v>-760</v>
      </c>
      <c r="F23" s="101">
        <f>F18+F21</f>
        <v>118486</v>
      </c>
      <c r="G23" s="101">
        <f>G18+G21</f>
        <v>0</v>
      </c>
      <c r="H23" s="101">
        <f>SUM(F23:G23)</f>
        <v>118486</v>
      </c>
      <c r="I23" s="101">
        <f>C23+D23+E23+H23</f>
        <v>341680</v>
      </c>
    </row>
    <row r="24" spans="3:9" ht="13.5" thickTop="1">
      <c r="C24" s="100"/>
      <c r="D24" s="100"/>
      <c r="E24" s="100"/>
      <c r="F24" s="100"/>
      <c r="G24" s="100"/>
      <c r="H24" s="100"/>
      <c r="I24" s="100"/>
    </row>
    <row r="25" spans="3:9" ht="12.75">
      <c r="C25" s="100"/>
      <c r="D25" s="100"/>
      <c r="E25" s="100"/>
      <c r="F25" s="100"/>
      <c r="G25" s="100"/>
      <c r="H25" s="100"/>
      <c r="I25" s="100"/>
    </row>
    <row r="26" spans="2:9" ht="12.75">
      <c r="B26" s="51" t="s">
        <v>117</v>
      </c>
      <c r="C26" s="100"/>
      <c r="D26" s="100"/>
      <c r="E26" s="100"/>
      <c r="F26" s="100"/>
      <c r="G26" s="100"/>
      <c r="H26" s="100"/>
      <c r="I26" s="100"/>
    </row>
    <row r="27" spans="2:9" ht="12.75">
      <c r="B27" t="s">
        <v>102</v>
      </c>
      <c r="C27" s="99">
        <v>213563</v>
      </c>
      <c r="D27" s="99">
        <v>10392</v>
      </c>
      <c r="E27" s="99">
        <v>-700</v>
      </c>
      <c r="F27" s="99">
        <v>171182</v>
      </c>
      <c r="G27" s="99">
        <v>4271</v>
      </c>
      <c r="H27" s="99">
        <f>SUM(F27:G27)</f>
        <v>175453</v>
      </c>
      <c r="I27" s="99">
        <f>C27+D27+E27+H27</f>
        <v>398708</v>
      </c>
    </row>
    <row r="28" spans="3:9" ht="12.75">
      <c r="C28" s="100"/>
      <c r="D28" s="100"/>
      <c r="E28" s="100"/>
      <c r="F28" s="100"/>
      <c r="G28" s="100"/>
      <c r="H28" s="100"/>
      <c r="I28" s="100"/>
    </row>
    <row r="29" spans="2:9" ht="12.75">
      <c r="B29" t="s">
        <v>83</v>
      </c>
      <c r="C29" s="100"/>
      <c r="D29" s="100"/>
      <c r="E29" s="100"/>
      <c r="F29" s="100"/>
      <c r="G29" s="100"/>
      <c r="H29" s="100"/>
      <c r="I29" s="100"/>
    </row>
    <row r="30" spans="2:9" ht="12.75">
      <c r="B30" s="56" t="s">
        <v>84</v>
      </c>
      <c r="C30" s="99">
        <v>0</v>
      </c>
      <c r="D30" s="99">
        <v>0</v>
      </c>
      <c r="E30" s="99">
        <v>55</v>
      </c>
      <c r="F30" s="99">
        <v>-4994</v>
      </c>
      <c r="G30" s="99">
        <v>-4271</v>
      </c>
      <c r="H30" s="99">
        <f>SUM(F30:G30)</f>
        <v>-9265</v>
      </c>
      <c r="I30" s="99">
        <f>C30+D30+E30+H30</f>
        <v>-9210</v>
      </c>
    </row>
    <row r="31" spans="3:9" ht="12.75">
      <c r="C31" s="100"/>
      <c r="D31" s="100"/>
      <c r="E31" s="100"/>
      <c r="F31" s="100"/>
      <c r="G31" s="100"/>
      <c r="H31" s="100"/>
      <c r="I31" s="100"/>
    </row>
    <row r="32" spans="2:9" ht="13.5" thickBot="1">
      <c r="B32" t="s">
        <v>107</v>
      </c>
      <c r="C32" s="101">
        <f>C27+C30</f>
        <v>213563</v>
      </c>
      <c r="D32" s="101">
        <f>D27+D30</f>
        <v>10392</v>
      </c>
      <c r="E32" s="101">
        <f>E27+E30</f>
        <v>-645</v>
      </c>
      <c r="F32" s="101">
        <f>F27+F30</f>
        <v>166188</v>
      </c>
      <c r="G32" s="101">
        <f>G27+G30</f>
        <v>0</v>
      </c>
      <c r="H32" s="101">
        <f>SUM(F32:G32)</f>
        <v>166188</v>
      </c>
      <c r="I32" s="101">
        <f>C32+D32+E32+H32</f>
        <v>389498</v>
      </c>
    </row>
    <row r="33" ht="13.5" thickTop="1"/>
    <row r="38" ht="12.75">
      <c r="B38" s="71" t="s">
        <v>85</v>
      </c>
    </row>
    <row r="39" ht="12.75">
      <c r="B39" s="72" t="s">
        <v>106</v>
      </c>
    </row>
  </sheetData>
  <mergeCells count="1">
    <mergeCell ref="F5:H5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56</v>
      </c>
    </row>
    <row r="3" ht="15.75">
      <c r="A3" s="1" t="s">
        <v>118</v>
      </c>
    </row>
    <row r="5" spans="2:6" ht="12.75">
      <c r="B5" s="73"/>
      <c r="D5" s="57" t="s">
        <v>119</v>
      </c>
      <c r="F5" s="57" t="s">
        <v>119</v>
      </c>
    </row>
    <row r="6" spans="4:6" ht="12.75">
      <c r="D6" s="57" t="s">
        <v>57</v>
      </c>
      <c r="F6" s="57" t="s">
        <v>57</v>
      </c>
    </row>
    <row r="7" spans="4:6" ht="12.75">
      <c r="D7" s="58">
        <v>37894</v>
      </c>
      <c r="F7" s="58">
        <v>37529</v>
      </c>
    </row>
    <row r="8" spans="4:6" ht="12.75">
      <c r="D8" s="52" t="s">
        <v>11</v>
      </c>
      <c r="F8" s="52" t="s">
        <v>11</v>
      </c>
    </row>
    <row r="10" spans="2:6" ht="12.75">
      <c r="B10" s="51" t="s">
        <v>99</v>
      </c>
      <c r="D10" s="102">
        <v>-27528</v>
      </c>
      <c r="F10" s="102">
        <v>-2971</v>
      </c>
    </row>
    <row r="11" spans="4:6" ht="12.75">
      <c r="D11" s="103"/>
      <c r="F11" s="103"/>
    </row>
    <row r="12" spans="2:6" ht="12.75">
      <c r="B12" s="51" t="s">
        <v>58</v>
      </c>
      <c r="D12" s="103"/>
      <c r="F12" s="103"/>
    </row>
    <row r="13" spans="4:6" ht="9.75" customHeight="1">
      <c r="D13" s="103"/>
      <c r="F13" s="103"/>
    </row>
    <row r="14" spans="2:6" ht="12.75">
      <c r="B14" t="s">
        <v>59</v>
      </c>
      <c r="D14" s="102">
        <v>7350</v>
      </c>
      <c r="F14" s="102">
        <v>7858</v>
      </c>
    </row>
    <row r="15" spans="2:6" ht="12.75">
      <c r="B15" t="s">
        <v>60</v>
      </c>
      <c r="D15" s="102">
        <v>28268</v>
      </c>
      <c r="F15" s="102">
        <v>3803</v>
      </c>
    </row>
    <row r="16" spans="4:6" ht="12.75">
      <c r="D16" s="104"/>
      <c r="F16" s="104"/>
    </row>
    <row r="17" spans="2:6" ht="12.75">
      <c r="B17" s="51" t="s">
        <v>92</v>
      </c>
      <c r="D17" s="102">
        <f>SUM(D10:D15)</f>
        <v>8090</v>
      </c>
      <c r="F17" s="102">
        <f>SUM(F10:F15)</f>
        <v>8690</v>
      </c>
    </row>
    <row r="18" spans="4:6" ht="12.75">
      <c r="D18" s="102"/>
      <c r="F18" s="102"/>
    </row>
    <row r="19" spans="2:6" ht="12.75">
      <c r="B19" s="51" t="s">
        <v>61</v>
      </c>
      <c r="D19" s="102"/>
      <c r="F19" s="102"/>
    </row>
    <row r="20" spans="2:6" ht="12.75">
      <c r="B20" t="s">
        <v>62</v>
      </c>
      <c r="D20" s="102">
        <v>-197683</v>
      </c>
      <c r="F20" s="102">
        <v>-18097</v>
      </c>
    </row>
    <row r="21" spans="2:6" ht="12.75">
      <c r="B21" t="s">
        <v>63</v>
      </c>
      <c r="D21" s="102">
        <v>178623</v>
      </c>
      <c r="F21" s="102">
        <v>13091</v>
      </c>
    </row>
    <row r="22" spans="2:6" ht="12.75">
      <c r="B22" t="s">
        <v>94</v>
      </c>
      <c r="D22" s="102">
        <v>-2917</v>
      </c>
      <c r="F22" s="102">
        <v>-4727</v>
      </c>
    </row>
    <row r="23" spans="2:6" ht="12.75">
      <c r="B23" t="s">
        <v>101</v>
      </c>
      <c r="D23" s="102">
        <v>0</v>
      </c>
      <c r="F23" s="102">
        <v>0</v>
      </c>
    </row>
    <row r="24" spans="4:6" ht="12.75">
      <c r="D24" s="102"/>
      <c r="F24" s="102"/>
    </row>
    <row r="25" spans="2:6" ht="12.75">
      <c r="B25" s="51" t="s">
        <v>64</v>
      </c>
      <c r="D25" s="105">
        <f>SUM(D17:D23)</f>
        <v>-13887</v>
      </c>
      <c r="F25" s="105">
        <f>SUM(F17:F23)</f>
        <v>-1043</v>
      </c>
    </row>
    <row r="26" spans="4:6" ht="12.75">
      <c r="D26" s="102"/>
      <c r="F26" s="102"/>
    </row>
    <row r="27" spans="2:6" ht="12.75">
      <c r="B27" s="51" t="s">
        <v>65</v>
      </c>
      <c r="D27" s="102"/>
      <c r="F27" s="102"/>
    </row>
    <row r="28" spans="2:6" ht="6.75" customHeight="1">
      <c r="B28" s="51"/>
      <c r="D28" s="102"/>
      <c r="F28" s="102"/>
    </row>
    <row r="29" spans="2:6" ht="12.75">
      <c r="B29" t="s">
        <v>90</v>
      </c>
      <c r="D29" s="102">
        <v>-942</v>
      </c>
      <c r="F29" s="102">
        <v>-15259</v>
      </c>
    </row>
    <row r="30" spans="2:6" ht="12.75">
      <c r="B30" t="s">
        <v>91</v>
      </c>
      <c r="D30" s="102">
        <v>169</v>
      </c>
      <c r="F30" s="102">
        <v>3532</v>
      </c>
    </row>
    <row r="31" spans="2:6" ht="12.75">
      <c r="B31" t="s">
        <v>110</v>
      </c>
      <c r="D31" s="102">
        <v>-152</v>
      </c>
      <c r="F31" s="102">
        <v>0</v>
      </c>
    </row>
    <row r="32" spans="2:6" ht="12.75">
      <c r="B32" s="51" t="s">
        <v>69</v>
      </c>
      <c r="D32" s="105">
        <f>SUM(D29:D31)</f>
        <v>-925</v>
      </c>
      <c r="F32" s="105">
        <f>SUM(F29:F31)</f>
        <v>-11727</v>
      </c>
    </row>
    <row r="33" spans="4:6" ht="12.75">
      <c r="D33" s="102"/>
      <c r="F33" s="102"/>
    </row>
    <row r="34" spans="2:6" ht="12.75">
      <c r="B34" s="51" t="s">
        <v>66</v>
      </c>
      <c r="D34" s="102"/>
      <c r="F34" s="102"/>
    </row>
    <row r="35" spans="2:6" ht="6.75" customHeight="1">
      <c r="B35" s="51"/>
      <c r="D35" s="102"/>
      <c r="F35" s="102"/>
    </row>
    <row r="36" spans="2:6" ht="12.75">
      <c r="B36" t="s">
        <v>52</v>
      </c>
      <c r="D36" s="102">
        <v>-930</v>
      </c>
      <c r="F36" s="102">
        <v>-550</v>
      </c>
    </row>
    <row r="37" spans="2:6" ht="12.75">
      <c r="B37" t="s">
        <v>67</v>
      </c>
      <c r="D37" s="102">
        <v>0</v>
      </c>
      <c r="F37" s="102">
        <v>-4271</v>
      </c>
    </row>
    <row r="38" spans="2:6" ht="12.75">
      <c r="B38" t="s">
        <v>68</v>
      </c>
      <c r="D38" s="102">
        <v>0</v>
      </c>
      <c r="F38" s="102">
        <v>-1800</v>
      </c>
    </row>
    <row r="39" spans="2:6" ht="12.75">
      <c r="B39" s="51" t="s">
        <v>93</v>
      </c>
      <c r="D39" s="105">
        <f>SUM(D36:D38)</f>
        <v>-930</v>
      </c>
      <c r="F39" s="105">
        <f>SUM(F36:F38)</f>
        <v>-6621</v>
      </c>
    </row>
    <row r="40" spans="4:6" ht="12.75">
      <c r="D40" s="106"/>
      <c r="F40" s="106"/>
    </row>
    <row r="41" spans="2:6" ht="12.75">
      <c r="B41" s="51" t="s">
        <v>70</v>
      </c>
      <c r="D41" s="102">
        <f>D25+D32+D39</f>
        <v>-15742</v>
      </c>
      <c r="F41" s="102">
        <f>F25+F32+F39</f>
        <v>-19391</v>
      </c>
    </row>
    <row r="42" spans="2:6" ht="12.75">
      <c r="B42" s="51"/>
      <c r="D42" s="102"/>
      <c r="F42" s="102"/>
    </row>
    <row r="43" spans="2:6" ht="12.75">
      <c r="B43" s="51" t="s">
        <v>95</v>
      </c>
      <c r="D43" s="102">
        <v>-3406</v>
      </c>
      <c r="F43" s="102">
        <v>10265</v>
      </c>
    </row>
    <row r="44" spans="2:6" ht="12.75">
      <c r="B44" s="51"/>
      <c r="D44" s="102"/>
      <c r="F44" s="102"/>
    </row>
    <row r="45" spans="2:6" ht="13.5" thickBot="1">
      <c r="B45" s="51" t="s">
        <v>88</v>
      </c>
      <c r="D45" s="107">
        <f>SUM(D41:D43)</f>
        <v>-19148</v>
      </c>
      <c r="F45" s="107">
        <f>SUM(F41:F43)</f>
        <v>-9126</v>
      </c>
    </row>
    <row r="46" spans="4:6" ht="13.5" thickTop="1">
      <c r="D46" s="108"/>
      <c r="F46" s="108"/>
    </row>
    <row r="47" spans="2:6" ht="12.75">
      <c r="B47" s="51" t="s">
        <v>96</v>
      </c>
      <c r="D47" s="108"/>
      <c r="F47" s="108"/>
    </row>
    <row r="48" spans="2:6" ht="12.75">
      <c r="B48" t="s">
        <v>97</v>
      </c>
      <c r="D48" s="108">
        <v>27025</v>
      </c>
      <c r="F48" s="108">
        <v>23794</v>
      </c>
    </row>
    <row r="49" spans="2:6" ht="12.75">
      <c r="B49" t="s">
        <v>98</v>
      </c>
      <c r="D49" s="108">
        <v>-46173</v>
      </c>
      <c r="F49" s="108">
        <v>-32920</v>
      </c>
    </row>
    <row r="50" spans="4:6" ht="13.5" thickBot="1">
      <c r="D50" s="107">
        <f>SUM(D48:D49)</f>
        <v>-19148</v>
      </c>
      <c r="F50" s="107">
        <f>SUM(F48:F49)</f>
        <v>-9126</v>
      </c>
    </row>
    <row r="51" ht="13.5" thickTop="1">
      <c r="D51" s="70"/>
    </row>
    <row r="53" ht="12.75">
      <c r="B53" s="71" t="s">
        <v>89</v>
      </c>
    </row>
    <row r="54" ht="12.75">
      <c r="B54" s="72" t="s">
        <v>108</v>
      </c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JFAS</cp:lastModifiedBy>
  <cp:lastPrinted>2003-11-16T11:43:45Z</cp:lastPrinted>
  <dcterms:created xsi:type="dcterms:W3CDTF">2000-05-08T06:50:43Z</dcterms:created>
  <dcterms:modified xsi:type="dcterms:W3CDTF">2002-11-14T09:11:52Z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